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eakeven Worksheets\Breakeven Worksheets 2023-2024\2023-2024 breakeven worksheet\24-25 Breakevens\"/>
    </mc:Choice>
  </mc:AlternateContent>
  <xr:revisionPtr revIDLastSave="0" documentId="8_{C9BA8DB9-FDE3-4B20-A385-7E7F04AB3E0F}" xr6:coauthVersionLast="47" xr6:coauthVersionMax="47" xr10:uidLastSave="{00000000-0000-0000-0000-000000000000}"/>
  <bookViews>
    <workbookView xWindow="19080" yWindow="-120" windowWidth="1944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1" l="1"/>
  <c r="M19" i="1"/>
  <c r="R25" i="1"/>
  <c r="S9" i="1"/>
  <c r="Q11" i="1" s="1"/>
  <c r="N9" i="1"/>
  <c r="L11" i="1" s="1"/>
  <c r="Q25" i="1"/>
  <c r="Q19" i="1"/>
  <c r="L25" i="1"/>
  <c r="L19" i="1"/>
  <c r="P25" i="1"/>
  <c r="P11" i="1"/>
  <c r="H31" i="1"/>
  <c r="H30" i="1"/>
  <c r="I6" i="1"/>
  <c r="K11" i="1"/>
  <c r="M25" i="1" s="1"/>
  <c r="D25" i="1" l="1"/>
  <c r="D31" i="1" s="1"/>
  <c r="F25" i="1"/>
  <c r="F31" i="1" s="1"/>
  <c r="M11" i="1"/>
  <c r="H32" i="1"/>
  <c r="H35" i="1" s="1"/>
  <c r="R11" i="1"/>
  <c r="E6" i="1" l="1"/>
  <c r="H34" i="1"/>
  <c r="G6" i="1"/>
  <c r="F30" i="1"/>
  <c r="F32" i="1" s="1"/>
  <c r="D30" i="1" l="1"/>
  <c r="D32" i="1" s="1"/>
  <c r="D34" i="1" s="1"/>
  <c r="F35" i="1"/>
  <c r="F34" i="1"/>
  <c r="D35" i="1" l="1"/>
</calcChain>
</file>

<file path=xl/sharedStrings.xml><?xml version="1.0" encoding="utf-8"?>
<sst xmlns="http://schemas.openxmlformats.org/spreadsheetml/2006/main" count="93" uniqueCount="66">
  <si>
    <t>Land</t>
  </si>
  <si>
    <t>Corn on Corn</t>
  </si>
  <si>
    <t>Soybeans</t>
  </si>
  <si>
    <t>Corn Price</t>
  </si>
  <si>
    <t>Soybean Price</t>
  </si>
  <si>
    <t>Machinery</t>
  </si>
  <si>
    <t>Expenses</t>
  </si>
  <si>
    <t xml:space="preserve">Seed </t>
  </si>
  <si>
    <t>P + K</t>
  </si>
  <si>
    <t xml:space="preserve">Herbicide </t>
  </si>
  <si>
    <t>Insecticide</t>
  </si>
  <si>
    <t>Crop Insurance</t>
  </si>
  <si>
    <t>Fuel</t>
  </si>
  <si>
    <t>Gross Income</t>
  </si>
  <si>
    <t>Total Expenses</t>
  </si>
  <si>
    <t>Net Income</t>
  </si>
  <si>
    <t>Other Income</t>
  </si>
  <si>
    <t>Hail Insurance</t>
  </si>
  <si>
    <t>Soybean Yield bu/ac</t>
  </si>
  <si>
    <t>Operating Interest</t>
  </si>
  <si>
    <t>Hired Labor</t>
  </si>
  <si>
    <t>Corn on Beans</t>
  </si>
  <si>
    <t>Breakevens</t>
  </si>
  <si>
    <t>Drying*</t>
  </si>
  <si>
    <t>Gain or Loss /Bushel</t>
  </si>
  <si>
    <t>Dry Fertilizer Application</t>
  </si>
  <si>
    <t>Cost/AC</t>
  </si>
  <si>
    <t>Wet %</t>
  </si>
  <si>
    <t>Dry %</t>
  </si>
  <si>
    <t xml:space="preserve">*Shrink factor based on current price </t>
  </si>
  <si>
    <t>Shrink Workspace:</t>
  </si>
  <si>
    <t>Drying Workspace</t>
  </si>
  <si>
    <t>Wet Bu</t>
  </si>
  <si>
    <t>Shrink BU</t>
  </si>
  <si>
    <t>Shrink Bu</t>
  </si>
  <si>
    <t>DRY BU</t>
  </si>
  <si>
    <t>Wet to Dry Workspace:</t>
  </si>
  <si>
    <t>CORN</t>
  </si>
  <si>
    <t>CORN ON  CORN</t>
  </si>
  <si>
    <r>
      <t xml:space="preserve">Corn Yield </t>
    </r>
    <r>
      <rPr>
        <sz val="10"/>
        <rFont val="Arial"/>
        <family val="2"/>
      </rPr>
      <t>bu/ac</t>
    </r>
  </si>
  <si>
    <r>
      <t>Corn</t>
    </r>
    <r>
      <rPr>
        <sz val="10"/>
        <rFont val="Arial"/>
        <family val="2"/>
      </rPr>
      <t xml:space="preserve"> Yield bu/ac</t>
    </r>
  </si>
  <si>
    <t>NH3 Application-Self applied</t>
  </si>
  <si>
    <t>Custom Chemical App - 2X</t>
  </si>
  <si>
    <t>Fungicide applied</t>
  </si>
  <si>
    <t>Nitrogen (130 lb N &amp; 170 lb N)</t>
  </si>
  <si>
    <t>Dry fert corn on corn</t>
  </si>
  <si>
    <t>Dry fert corn on SB</t>
  </si>
  <si>
    <t>Dry fert on SB</t>
  </si>
  <si>
    <t>NH3</t>
  </si>
  <si>
    <t>POT</t>
  </si>
  <si>
    <t>DAP</t>
  </si>
  <si>
    <t>MAP</t>
  </si>
  <si>
    <t>495+ 22 bar</t>
  </si>
  <si>
    <t>$.302/lb N + $.014/lb N</t>
  </si>
  <si>
    <t>ESTIMATES !!!</t>
  </si>
  <si>
    <t>77 P2O5</t>
  </si>
  <si>
    <t>60 K2O</t>
  </si>
  <si>
    <t>83 P2O5</t>
  </si>
  <si>
    <t>67 K2O</t>
  </si>
  <si>
    <t>55 P2O5</t>
  </si>
  <si>
    <t>94 K2O</t>
  </si>
  <si>
    <t>Nitrogen using NH3</t>
  </si>
  <si>
    <t>DAP used on Corn</t>
  </si>
  <si>
    <t>MAP used on soybeans</t>
  </si>
  <si>
    <t>*Drying cost in cents per bushel $0.050 --- use work space to the right to change moisture  and dry bushels</t>
  </si>
  <si>
    <t>Crop Net Income Comparison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</si>
</sst>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&quot;$&quot;#,##0.0000"/>
    <numFmt numFmtId="167" formatCode="_(&quot;$&quot;* #,##0.0000_);_(&quot;$&quot;* \(#,##0.00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164" fontId="4" fillId="0" borderId="1" xfId="1" applyNumberFormat="1" applyFont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5" xfId="0" applyNumberFormat="1" applyFont="1" applyBorder="1"/>
    <xf numFmtId="164" fontId="4" fillId="2" borderId="5" xfId="0" applyNumberFormat="1" applyFont="1" applyFill="1" applyBorder="1"/>
    <xf numFmtId="0" fontId="6" fillId="0" borderId="0" xfId="0" applyFont="1"/>
    <xf numFmtId="0" fontId="4" fillId="0" borderId="10" xfId="0" applyFont="1" applyBorder="1" applyAlignment="1">
      <alignment horizontal="left"/>
    </xf>
    <xf numFmtId="164" fontId="7" fillId="0" borderId="3" xfId="0" applyNumberFormat="1" applyFont="1" applyBorder="1"/>
    <xf numFmtId="164" fontId="4" fillId="0" borderId="3" xfId="0" applyNumberFormat="1" applyFont="1" applyBorder="1"/>
    <xf numFmtId="164" fontId="4" fillId="0" borderId="10" xfId="0" applyNumberFormat="1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164" fontId="4" fillId="0" borderId="6" xfId="1" applyNumberFormat="1" applyFont="1" applyBorder="1"/>
    <xf numFmtId="0" fontId="8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164" fontId="4" fillId="0" borderId="11" xfId="1" applyNumberFormat="1" applyFont="1" applyBorder="1"/>
    <xf numFmtId="164" fontId="4" fillId="0" borderId="11" xfId="0" applyNumberFormat="1" applyFont="1" applyBorder="1"/>
    <xf numFmtId="0" fontId="4" fillId="2" borderId="0" xfId="0" applyFont="1" applyFill="1"/>
    <xf numFmtId="0" fontId="4" fillId="0" borderId="13" xfId="0" applyFont="1" applyBorder="1"/>
    <xf numFmtId="0" fontId="4" fillId="0" borderId="14" xfId="0" applyFont="1" applyBorder="1"/>
    <xf numFmtId="164" fontId="4" fillId="0" borderId="13" xfId="1" applyNumberFormat="1" applyFont="1" applyBorder="1"/>
    <xf numFmtId="164" fontId="4" fillId="0" borderId="13" xfId="0" applyNumberFormat="1" applyFont="1" applyBorder="1"/>
    <xf numFmtId="16" fontId="4" fillId="0" borderId="0" xfId="0" applyNumberFormat="1" applyFont="1"/>
    <xf numFmtId="167" fontId="4" fillId="0" borderId="0" xfId="1" applyNumberFormat="1" applyFont="1"/>
    <xf numFmtId="164" fontId="4" fillId="0" borderId="0" xfId="0" applyNumberFormat="1" applyFont="1"/>
    <xf numFmtId="164" fontId="4" fillId="0" borderId="0" xfId="1" applyNumberFormat="1" applyFont="1"/>
    <xf numFmtId="0" fontId="5" fillId="0" borderId="13" xfId="0" applyFont="1" applyBorder="1"/>
    <xf numFmtId="0" fontId="5" fillId="0" borderId="0" xfId="1" applyNumberFormat="1" applyFont="1"/>
    <xf numFmtId="166" fontId="4" fillId="0" borderId="0" xfId="0" applyNumberFormat="1" applyFont="1"/>
    <xf numFmtId="165" fontId="4" fillId="0" borderId="13" xfId="0" applyNumberFormat="1" applyFont="1" applyBorder="1"/>
    <xf numFmtId="0" fontId="5" fillId="0" borderId="0" xfId="0" applyFont="1"/>
    <xf numFmtId="0" fontId="9" fillId="0" borderId="0" xfId="0" applyFont="1"/>
    <xf numFmtId="0" fontId="4" fillId="0" borderId="10" xfId="0" applyFont="1" applyBorder="1"/>
    <xf numFmtId="0" fontId="4" fillId="0" borderId="3" xfId="0" applyFont="1" applyBorder="1"/>
    <xf numFmtId="164" fontId="4" fillId="0" borderId="10" xfId="1" applyNumberFormat="1" applyFont="1" applyBorder="1"/>
    <xf numFmtId="165" fontId="4" fillId="0" borderId="10" xfId="0" applyNumberFormat="1" applyFont="1" applyBorder="1"/>
    <xf numFmtId="164" fontId="4" fillId="0" borderId="10" xfId="0" applyNumberFormat="1" applyFont="1" applyBorder="1"/>
    <xf numFmtId="0" fontId="4" fillId="0" borderId="15" xfId="0" applyFont="1" applyBorder="1"/>
    <xf numFmtId="164" fontId="10" fillId="0" borderId="1" xfId="1" applyNumberFormat="1" applyFont="1" applyBorder="1"/>
    <xf numFmtId="164" fontId="10" fillId="0" borderId="1" xfId="0" applyNumberFormat="1" applyFont="1" applyBorder="1"/>
    <xf numFmtId="0" fontId="4" fillId="0" borderId="16" xfId="0" applyFont="1" applyBorder="1"/>
    <xf numFmtId="164" fontId="10" fillId="0" borderId="6" xfId="1" applyNumberFormat="1" applyFont="1" applyBorder="1"/>
    <xf numFmtId="164" fontId="10" fillId="0" borderId="6" xfId="0" applyNumberFormat="1" applyFont="1" applyBorder="1"/>
    <xf numFmtId="0" fontId="4" fillId="0" borderId="8" xfId="0" applyFont="1" applyBorder="1"/>
    <xf numFmtId="0" fontId="4" fillId="0" borderId="17" xfId="0" applyFont="1" applyBorder="1"/>
    <xf numFmtId="8" fontId="10" fillId="0" borderId="6" xfId="1" applyNumberFormat="1" applyFont="1" applyBorder="1"/>
    <xf numFmtId="8" fontId="10" fillId="0" borderId="17" xfId="1" applyNumberFormat="1" applyFont="1" applyBorder="1"/>
    <xf numFmtId="8" fontId="10" fillId="0" borderId="8" xfId="1" applyNumberFormat="1" applyFont="1" applyBorder="1"/>
    <xf numFmtId="8" fontId="5" fillId="0" borderId="9" xfId="0" applyNumberFormat="1" applyFont="1" applyBorder="1"/>
    <xf numFmtId="0" fontId="5" fillId="0" borderId="1" xfId="0" applyFont="1" applyBorder="1"/>
    <xf numFmtId="8" fontId="4" fillId="0" borderId="1" xfId="1" applyNumberFormat="1" applyFont="1" applyBorder="1"/>
    <xf numFmtId="8" fontId="4" fillId="0" borderId="2" xfId="1" applyNumberFormat="1" applyFont="1" applyBorder="1"/>
    <xf numFmtId="8" fontId="4" fillId="0" borderId="15" xfId="1" applyNumberFormat="1" applyFont="1" applyBorder="1"/>
    <xf numFmtId="164" fontId="5" fillId="0" borderId="6" xfId="0" applyNumberFormat="1" applyFont="1" applyBorder="1"/>
    <xf numFmtId="8" fontId="4" fillId="0" borderId="6" xfId="1" applyNumberFormat="1" applyFont="1" applyBorder="1"/>
    <xf numFmtId="8" fontId="4" fillId="0" borderId="7" xfId="1" applyNumberFormat="1" applyFont="1" applyBorder="1"/>
    <xf numFmtId="8" fontId="4" fillId="0" borderId="16" xfId="1" applyNumberFormat="1" applyFont="1" applyBorder="1"/>
    <xf numFmtId="0" fontId="4" fillId="0" borderId="0" xfId="1" applyNumberFormat="1" applyFont="1"/>
    <xf numFmtId="0" fontId="11" fillId="0" borderId="0" xfId="0" applyFont="1"/>
    <xf numFmtId="0" fontId="1" fillId="0" borderId="0" xfId="0" applyFont="1"/>
    <xf numFmtId="164" fontId="1" fillId="0" borderId="13" xfId="1" applyNumberFormat="1" applyBorder="1"/>
    <xf numFmtId="0" fontId="1" fillId="0" borderId="14" xfId="0" applyFont="1" applyBorder="1"/>
    <xf numFmtId="164" fontId="1" fillId="0" borderId="13" xfId="0" applyNumberFormat="1" applyFont="1" applyBorder="1"/>
    <xf numFmtId="164" fontId="1" fillId="2" borderId="5" xfId="0" applyNumberFormat="1" applyFont="1" applyFill="1" applyBorder="1"/>
    <xf numFmtId="164" fontId="1" fillId="2" borderId="13" xfId="1" applyNumberFormat="1" applyFill="1" applyBorder="1"/>
    <xf numFmtId="164" fontId="1" fillId="2" borderId="13" xfId="0" applyNumberFormat="1" applyFont="1" applyFill="1" applyBorder="1"/>
    <xf numFmtId="0" fontId="1" fillId="0" borderId="4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5" fillId="0" borderId="15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CC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99000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2"/>
  <sheetViews>
    <sheetView tabSelected="1" topLeftCell="B1" zoomScale="96" zoomScaleNormal="96" workbookViewId="0">
      <selection activeCell="I5" sqref="I5"/>
    </sheetView>
  </sheetViews>
  <sheetFormatPr defaultColWidth="9.140625" defaultRowHeight="12.75" x14ac:dyDescent="0.2"/>
  <cols>
    <col min="1" max="1" width="11.85546875" style="1" customWidth="1"/>
    <col min="2" max="2" width="17.7109375" style="1" customWidth="1"/>
    <col min="3" max="3" width="7.28515625" style="1" customWidth="1"/>
    <col min="4" max="4" width="18.7109375" style="33" customWidth="1"/>
    <col min="5" max="5" width="9.28515625" style="1" customWidth="1"/>
    <col min="6" max="6" width="18.85546875" style="1" customWidth="1"/>
    <col min="7" max="7" width="9.140625" style="1" customWidth="1"/>
    <col min="8" max="8" width="17.7109375" style="1" customWidth="1"/>
    <col min="9" max="12" width="9.140625" style="1"/>
    <col min="13" max="13" width="9.7109375" style="1" bestFit="1" customWidth="1"/>
    <col min="14" max="17" width="9.140625" style="1"/>
    <col min="18" max="18" width="10.7109375" style="1" customWidth="1"/>
    <col min="19" max="20" width="9.140625" style="1"/>
    <col min="21" max="24" width="9.140625" style="1" hidden="1" customWidth="1"/>
    <col min="25" max="16384" width="9.140625" style="1"/>
  </cols>
  <sheetData>
    <row r="1" spans="2:19" ht="16.5" thickBot="1" x14ac:dyDescent="0.3">
      <c r="B1" s="75" t="s">
        <v>65</v>
      </c>
      <c r="C1" s="76"/>
      <c r="D1" s="76"/>
      <c r="E1" s="76"/>
      <c r="F1" s="76"/>
      <c r="G1" s="76"/>
      <c r="H1" s="76"/>
      <c r="I1" s="77"/>
    </row>
    <row r="2" spans="2:19" x14ac:dyDescent="0.2">
      <c r="B2" s="2"/>
      <c r="C2" s="3"/>
      <c r="D2" s="4"/>
      <c r="E2" s="3"/>
      <c r="F2" s="2"/>
      <c r="G2" s="3"/>
      <c r="H2" s="2"/>
      <c r="I2" s="3"/>
    </row>
    <row r="3" spans="2:19" x14ac:dyDescent="0.2">
      <c r="B3" s="5"/>
      <c r="C3" s="6"/>
      <c r="D3" s="74" t="s">
        <v>39</v>
      </c>
      <c r="E3" s="6">
        <v>210</v>
      </c>
      <c r="F3" s="7" t="s">
        <v>40</v>
      </c>
      <c r="G3" s="1">
        <v>195</v>
      </c>
      <c r="H3" s="8" t="s">
        <v>18</v>
      </c>
      <c r="I3" s="6">
        <v>60</v>
      </c>
    </row>
    <row r="4" spans="2:19" x14ac:dyDescent="0.2">
      <c r="B4" s="5"/>
      <c r="C4" s="9"/>
      <c r="D4" s="8" t="s">
        <v>3</v>
      </c>
      <c r="E4" s="10">
        <v>3.96</v>
      </c>
      <c r="F4" s="8"/>
      <c r="G4" s="10">
        <v>3.96</v>
      </c>
      <c r="H4" s="7" t="s">
        <v>4</v>
      </c>
      <c r="I4" s="71">
        <v>9.4</v>
      </c>
    </row>
    <row r="5" spans="2:19" x14ac:dyDescent="0.2">
      <c r="B5" s="5"/>
      <c r="C5" s="9"/>
      <c r="D5" s="8" t="s">
        <v>16</v>
      </c>
      <c r="E5" s="9"/>
      <c r="F5" s="8" t="s">
        <v>16</v>
      </c>
      <c r="G5" s="9"/>
      <c r="H5" s="8" t="s">
        <v>16</v>
      </c>
      <c r="I5" s="9"/>
      <c r="K5" s="11" t="s">
        <v>37</v>
      </c>
      <c r="P5" s="11" t="s">
        <v>38</v>
      </c>
      <c r="Q5" s="11"/>
    </row>
    <row r="6" spans="2:19" x14ac:dyDescent="0.2">
      <c r="B6" s="5"/>
      <c r="C6" s="9"/>
      <c r="D6" s="12" t="s">
        <v>13</v>
      </c>
      <c r="E6" s="13">
        <f>(E3*E4)+E5</f>
        <v>831.6</v>
      </c>
      <c r="F6" s="12" t="s">
        <v>13</v>
      </c>
      <c r="G6" s="14">
        <f>(G3*G4)+G5</f>
        <v>772.2</v>
      </c>
      <c r="H6" s="15" t="s">
        <v>13</v>
      </c>
      <c r="I6" s="14">
        <f>(I3*I4)+I5</f>
        <v>564</v>
      </c>
    </row>
    <row r="7" spans="2:19" ht="13.5" thickBot="1" x14ac:dyDescent="0.25">
      <c r="B7" s="16"/>
      <c r="C7" s="17"/>
      <c r="D7" s="18"/>
      <c r="E7" s="17"/>
      <c r="F7" s="16"/>
      <c r="G7" s="17"/>
      <c r="H7" s="16"/>
      <c r="I7" s="17"/>
      <c r="K7" s="1" t="s">
        <v>36</v>
      </c>
      <c r="P7" s="1" t="s">
        <v>36</v>
      </c>
    </row>
    <row r="8" spans="2:19" ht="15.75" thickBot="1" x14ac:dyDescent="0.3">
      <c r="B8" s="19" t="s">
        <v>6</v>
      </c>
      <c r="C8" s="20"/>
      <c r="D8" s="80" t="s">
        <v>21</v>
      </c>
      <c r="E8" s="81"/>
      <c r="F8" s="78" t="s">
        <v>1</v>
      </c>
      <c r="G8" s="79"/>
      <c r="H8" s="78" t="s">
        <v>2</v>
      </c>
      <c r="I8" s="79"/>
      <c r="K8" s="1" t="s">
        <v>32</v>
      </c>
      <c r="L8" s="1" t="s">
        <v>27</v>
      </c>
      <c r="M8" s="1" t="s">
        <v>28</v>
      </c>
      <c r="N8" s="1" t="s">
        <v>33</v>
      </c>
      <c r="P8" s="1" t="s">
        <v>32</v>
      </c>
      <c r="Q8" s="1" t="s">
        <v>27</v>
      </c>
      <c r="R8" s="1" t="s">
        <v>28</v>
      </c>
      <c r="S8" s="1" t="s">
        <v>33</v>
      </c>
    </row>
    <row r="9" spans="2:19" x14ac:dyDescent="0.2">
      <c r="B9" s="21" t="s">
        <v>0</v>
      </c>
      <c r="C9" s="22"/>
      <c r="D9" s="23">
        <v>300</v>
      </c>
      <c r="E9" s="22"/>
      <c r="F9" s="24">
        <v>300</v>
      </c>
      <c r="G9" s="22"/>
      <c r="H9" s="24">
        <v>300</v>
      </c>
      <c r="I9" s="22"/>
      <c r="K9" s="25">
        <v>220</v>
      </c>
      <c r="L9" s="25">
        <v>18</v>
      </c>
      <c r="M9" s="25">
        <v>15</v>
      </c>
      <c r="N9" s="1">
        <f>SUM(K9*0.0155)*(L9-M9)</f>
        <v>10.23</v>
      </c>
      <c r="P9" s="25">
        <v>210</v>
      </c>
      <c r="Q9" s="25">
        <v>19</v>
      </c>
      <c r="R9" s="25">
        <v>15</v>
      </c>
      <c r="S9" s="1">
        <f>SUM(P9*0.0155)*(Q9-R9)</f>
        <v>13.02</v>
      </c>
    </row>
    <row r="10" spans="2:19" x14ac:dyDescent="0.2">
      <c r="B10" s="26" t="s">
        <v>5</v>
      </c>
      <c r="C10" s="27"/>
      <c r="D10" s="28">
        <v>90</v>
      </c>
      <c r="E10" s="27"/>
      <c r="F10" s="29">
        <v>90</v>
      </c>
      <c r="G10" s="27"/>
      <c r="H10" s="29">
        <v>80</v>
      </c>
      <c r="I10" s="27"/>
      <c r="K10" s="1" t="s">
        <v>32</v>
      </c>
      <c r="L10" s="1" t="s">
        <v>34</v>
      </c>
      <c r="M10" s="11" t="s">
        <v>35</v>
      </c>
      <c r="P10" s="1" t="s">
        <v>32</v>
      </c>
      <c r="Q10" s="1" t="s">
        <v>34</v>
      </c>
      <c r="R10" s="11" t="s">
        <v>35</v>
      </c>
    </row>
    <row r="11" spans="2:19" x14ac:dyDescent="0.2">
      <c r="B11" s="26" t="s">
        <v>7</v>
      </c>
      <c r="C11" s="27"/>
      <c r="D11" s="68">
        <v>105</v>
      </c>
      <c r="E11" s="69"/>
      <c r="F11" s="70">
        <v>105</v>
      </c>
      <c r="G11" s="69"/>
      <c r="H11" s="70">
        <v>50</v>
      </c>
      <c r="I11" s="27"/>
      <c r="K11" s="1">
        <f>SUM(K9)</f>
        <v>220</v>
      </c>
      <c r="L11" s="1">
        <f>SUM(N9)</f>
        <v>10.23</v>
      </c>
      <c r="M11" s="1">
        <f>SUM(K11-L11)</f>
        <v>209.77</v>
      </c>
      <c r="P11" s="1">
        <f>SUM(P9)</f>
        <v>210</v>
      </c>
      <c r="Q11" s="1">
        <f>SUM(S9)</f>
        <v>13.02</v>
      </c>
      <c r="R11" s="1">
        <f>SUM(P11-Q11)</f>
        <v>196.98</v>
      </c>
    </row>
    <row r="12" spans="2:19" x14ac:dyDescent="0.2">
      <c r="B12" s="26" t="s">
        <v>44</v>
      </c>
      <c r="C12" s="27"/>
      <c r="D12" s="72">
        <v>53.5</v>
      </c>
      <c r="E12" s="69"/>
      <c r="F12" s="73">
        <v>69.75</v>
      </c>
      <c r="G12" s="69"/>
      <c r="H12" s="70">
        <v>0</v>
      </c>
      <c r="I12" s="27"/>
    </row>
    <row r="13" spans="2:19" x14ac:dyDescent="0.2">
      <c r="B13" s="26" t="s">
        <v>41</v>
      </c>
      <c r="C13" s="27"/>
      <c r="D13" s="68">
        <v>8</v>
      </c>
      <c r="E13" s="69"/>
      <c r="F13" s="70">
        <v>8</v>
      </c>
      <c r="G13" s="69"/>
      <c r="H13" s="70">
        <v>0</v>
      </c>
      <c r="I13" s="27"/>
    </row>
    <row r="14" spans="2:19" x14ac:dyDescent="0.2">
      <c r="B14" s="26" t="s">
        <v>8</v>
      </c>
      <c r="C14" s="27"/>
      <c r="D14" s="72">
        <v>89.31</v>
      </c>
      <c r="E14" s="69"/>
      <c r="F14" s="73">
        <v>82</v>
      </c>
      <c r="G14" s="69"/>
      <c r="H14" s="73">
        <v>74.5</v>
      </c>
      <c r="I14" s="27"/>
    </row>
    <row r="15" spans="2:19" x14ac:dyDescent="0.2">
      <c r="B15" s="26" t="s">
        <v>25</v>
      </c>
      <c r="C15" s="27"/>
      <c r="D15" s="68">
        <v>7.1</v>
      </c>
      <c r="E15" s="69"/>
      <c r="F15" s="70">
        <v>7.1</v>
      </c>
      <c r="G15" s="69"/>
      <c r="H15" s="70">
        <v>7.1</v>
      </c>
      <c r="I15" s="27"/>
      <c r="K15" s="30"/>
      <c r="P15" s="30"/>
    </row>
    <row r="16" spans="2:19" x14ac:dyDescent="0.2">
      <c r="B16" s="26" t="s">
        <v>9</v>
      </c>
      <c r="C16" s="27"/>
      <c r="D16" s="68">
        <v>50</v>
      </c>
      <c r="E16" s="69"/>
      <c r="F16" s="70">
        <v>50</v>
      </c>
      <c r="G16" s="69"/>
      <c r="H16" s="70">
        <v>60</v>
      </c>
      <c r="I16" s="27"/>
    </row>
    <row r="17" spans="2:23" x14ac:dyDescent="0.2">
      <c r="B17" s="26" t="s">
        <v>10</v>
      </c>
      <c r="C17" s="27"/>
      <c r="D17" s="68">
        <v>0</v>
      </c>
      <c r="E17" s="69"/>
      <c r="F17" s="70">
        <v>24</v>
      </c>
      <c r="G17" s="69"/>
      <c r="H17" s="70">
        <v>0</v>
      </c>
      <c r="I17" s="27"/>
      <c r="K17" s="1" t="s">
        <v>31</v>
      </c>
      <c r="P17" s="1" t="s">
        <v>31</v>
      </c>
    </row>
    <row r="18" spans="2:23" x14ac:dyDescent="0.2">
      <c r="B18" s="26" t="s">
        <v>43</v>
      </c>
      <c r="C18" s="27"/>
      <c r="D18" s="68">
        <v>28</v>
      </c>
      <c r="E18" s="69"/>
      <c r="F18" s="70">
        <v>28</v>
      </c>
      <c r="G18" s="69"/>
      <c r="H18" s="70">
        <v>17.5</v>
      </c>
      <c r="I18" s="27"/>
      <c r="K18" s="1" t="s">
        <v>27</v>
      </c>
      <c r="L18" s="1" t="s">
        <v>28</v>
      </c>
      <c r="M18" s="1" t="s">
        <v>26</v>
      </c>
      <c r="P18" s="1" t="s">
        <v>27</v>
      </c>
      <c r="Q18" s="1" t="s">
        <v>28</v>
      </c>
      <c r="R18" s="1" t="s">
        <v>26</v>
      </c>
    </row>
    <row r="19" spans="2:23" x14ac:dyDescent="0.2">
      <c r="B19" s="26" t="s">
        <v>42</v>
      </c>
      <c r="C19" s="27"/>
      <c r="D19" s="68">
        <v>13</v>
      </c>
      <c r="E19" s="69"/>
      <c r="F19" s="70">
        <v>13</v>
      </c>
      <c r="G19" s="69"/>
      <c r="H19" s="70">
        <v>13</v>
      </c>
      <c r="I19" s="27"/>
      <c r="K19" s="1">
        <v>18</v>
      </c>
      <c r="L19" s="1">
        <f>SUM(M9)</f>
        <v>15</v>
      </c>
      <c r="M19" s="31">
        <f>SUM(K19-L19)*0.05*K9</f>
        <v>33.000000000000007</v>
      </c>
      <c r="P19" s="1">
        <v>19</v>
      </c>
      <c r="Q19" s="1">
        <f>SUM(R9)</f>
        <v>15</v>
      </c>
      <c r="R19" s="31">
        <f>SUM(P19-Q19)*0.05*P9</f>
        <v>42</v>
      </c>
    </row>
    <row r="20" spans="2:23" x14ac:dyDescent="0.2">
      <c r="B20" s="26" t="s">
        <v>11</v>
      </c>
      <c r="C20" s="27"/>
      <c r="D20" s="28">
        <v>18.2</v>
      </c>
      <c r="E20" s="27"/>
      <c r="F20" s="29">
        <v>18.2</v>
      </c>
      <c r="G20" s="27"/>
      <c r="H20" s="29">
        <v>10.71</v>
      </c>
      <c r="I20" s="27"/>
    </row>
    <row r="21" spans="2:23" x14ac:dyDescent="0.2">
      <c r="B21" s="26" t="s">
        <v>17</v>
      </c>
      <c r="C21" s="27"/>
      <c r="D21" s="28">
        <v>10</v>
      </c>
      <c r="E21" s="27"/>
      <c r="F21" s="29">
        <v>10</v>
      </c>
      <c r="G21" s="27"/>
      <c r="H21" s="29">
        <v>12.3</v>
      </c>
      <c r="I21" s="27"/>
      <c r="M21" s="32"/>
      <c r="R21" s="32"/>
    </row>
    <row r="22" spans="2:23" x14ac:dyDescent="0.2">
      <c r="B22" s="26" t="s">
        <v>19</v>
      </c>
      <c r="C22" s="27"/>
      <c r="D22" s="28">
        <v>22</v>
      </c>
      <c r="E22" s="27"/>
      <c r="F22" s="29">
        <v>25</v>
      </c>
      <c r="G22" s="27"/>
      <c r="H22" s="29">
        <v>13</v>
      </c>
      <c r="I22" s="27"/>
    </row>
    <row r="23" spans="2:23" x14ac:dyDescent="0.2">
      <c r="B23" s="26" t="s">
        <v>12</v>
      </c>
      <c r="C23" s="27"/>
      <c r="D23" s="28">
        <v>25.45</v>
      </c>
      <c r="E23" s="27"/>
      <c r="F23" s="29">
        <v>25.45</v>
      </c>
      <c r="G23" s="27"/>
      <c r="H23" s="29">
        <v>19.75</v>
      </c>
      <c r="I23" s="27"/>
      <c r="K23" s="1" t="s">
        <v>30</v>
      </c>
      <c r="P23" s="1" t="s">
        <v>30</v>
      </c>
    </row>
    <row r="24" spans="2:23" x14ac:dyDescent="0.2">
      <c r="B24" s="26" t="s">
        <v>20</v>
      </c>
      <c r="C24" s="27"/>
      <c r="D24" s="28">
        <v>15</v>
      </c>
      <c r="E24" s="27"/>
      <c r="F24" s="29">
        <v>15</v>
      </c>
      <c r="G24" s="27"/>
      <c r="H24" s="29">
        <v>11</v>
      </c>
      <c r="I24" s="27"/>
      <c r="K24" s="1" t="s">
        <v>27</v>
      </c>
      <c r="L24" s="33" t="s">
        <v>28</v>
      </c>
      <c r="M24" s="1" t="s">
        <v>26</v>
      </c>
      <c r="P24" s="1" t="s">
        <v>27</v>
      </c>
      <c r="Q24" s="33" t="s">
        <v>28</v>
      </c>
      <c r="R24" s="1" t="s">
        <v>26</v>
      </c>
    </row>
    <row r="25" spans="2:23" x14ac:dyDescent="0.2">
      <c r="B25" s="34" t="s">
        <v>23</v>
      </c>
      <c r="C25" s="27"/>
      <c r="D25" s="28">
        <f>SUM(M19)</f>
        <v>33.000000000000007</v>
      </c>
      <c r="E25" s="27"/>
      <c r="F25" s="29">
        <f>SUM(R19)</f>
        <v>42</v>
      </c>
      <c r="G25" s="27"/>
      <c r="H25" s="29">
        <v>0</v>
      </c>
      <c r="I25" s="27"/>
      <c r="K25" s="1">
        <v>18</v>
      </c>
      <c r="L25" s="35">
        <f>SUM(M9)</f>
        <v>15</v>
      </c>
      <c r="M25" s="36">
        <f>SUM((K25-L25)*0.0155)*E4*K11</f>
        <v>40.510799999999996</v>
      </c>
      <c r="P25" s="1">
        <f>SUM(Q9)</f>
        <v>19</v>
      </c>
      <c r="Q25" s="35">
        <f>SUM(R9)</f>
        <v>15</v>
      </c>
      <c r="R25" s="36">
        <f>SUM((P25-Q25)*0.0155)*G4*P11</f>
        <v>51.559199999999997</v>
      </c>
    </row>
    <row r="26" spans="2:23" x14ac:dyDescent="0.2">
      <c r="B26" s="26"/>
      <c r="C26" s="27"/>
      <c r="D26" s="28"/>
      <c r="E26" s="27"/>
      <c r="F26" s="29"/>
      <c r="G26" s="27"/>
      <c r="H26" s="29"/>
      <c r="I26" s="27"/>
    </row>
    <row r="27" spans="2:23" x14ac:dyDescent="0.2">
      <c r="B27" s="26"/>
      <c r="C27" s="27"/>
      <c r="D27" s="28"/>
      <c r="E27" s="27"/>
      <c r="F27" s="37"/>
      <c r="G27" s="27"/>
      <c r="H27" s="29"/>
      <c r="I27" s="27"/>
      <c r="U27" s="38" t="s">
        <v>54</v>
      </c>
    </row>
    <row r="28" spans="2:23" x14ac:dyDescent="0.2">
      <c r="B28" s="26"/>
      <c r="C28" s="27"/>
      <c r="D28" s="28"/>
      <c r="E28" s="27"/>
      <c r="F28" s="37"/>
      <c r="G28" s="27"/>
      <c r="H28" s="29"/>
      <c r="I28" s="27"/>
      <c r="K28" s="1" t="s">
        <v>45</v>
      </c>
      <c r="M28" s="66" t="s">
        <v>55</v>
      </c>
      <c r="N28" s="66" t="s">
        <v>56</v>
      </c>
      <c r="U28" s="1" t="s">
        <v>48</v>
      </c>
      <c r="V28" s="39" t="s">
        <v>52</v>
      </c>
      <c r="W28" s="39" t="s">
        <v>53</v>
      </c>
    </row>
    <row r="29" spans="2:23" ht="13.5" thickBot="1" x14ac:dyDescent="0.25">
      <c r="B29" s="40"/>
      <c r="C29" s="41"/>
      <c r="D29" s="42"/>
      <c r="E29" s="41"/>
      <c r="F29" s="43"/>
      <c r="G29" s="41"/>
      <c r="H29" s="44"/>
      <c r="I29" s="41"/>
      <c r="K29" s="1" t="s">
        <v>46</v>
      </c>
      <c r="M29" s="66" t="s">
        <v>57</v>
      </c>
      <c r="N29" s="66" t="s">
        <v>58</v>
      </c>
      <c r="U29" s="1" t="s">
        <v>50</v>
      </c>
      <c r="V29" s="1">
        <v>450</v>
      </c>
    </row>
    <row r="30" spans="2:23" x14ac:dyDescent="0.2">
      <c r="B30" s="2" t="s">
        <v>13</v>
      </c>
      <c r="C30" s="45"/>
      <c r="D30" s="46">
        <f>SUM(E3*E4)+E5</f>
        <v>831.6</v>
      </c>
      <c r="E30" s="3"/>
      <c r="F30" s="47">
        <f>G3*G4+G5</f>
        <v>772.2</v>
      </c>
      <c r="G30" s="3"/>
      <c r="H30" s="47">
        <f>I3*I4+I5</f>
        <v>564</v>
      </c>
      <c r="I30" s="3"/>
      <c r="K30" s="1" t="s">
        <v>47</v>
      </c>
      <c r="M30" s="66" t="s">
        <v>59</v>
      </c>
      <c r="N30" s="66" t="s">
        <v>60</v>
      </c>
      <c r="U30" s="1" t="s">
        <v>51</v>
      </c>
      <c r="V30" s="1">
        <v>455</v>
      </c>
    </row>
    <row r="31" spans="2:23" ht="13.5" thickBot="1" x14ac:dyDescent="0.25">
      <c r="B31" s="16" t="s">
        <v>14</v>
      </c>
      <c r="C31" s="48"/>
      <c r="D31" s="49">
        <f>SUM(D9:D29)</f>
        <v>867.56000000000006</v>
      </c>
      <c r="E31" s="17"/>
      <c r="F31" s="50">
        <f>SUM(F9:F29)</f>
        <v>912.50000000000011</v>
      </c>
      <c r="G31" s="17"/>
      <c r="H31" s="50">
        <f>SUM(H9:H29)</f>
        <v>668.86</v>
      </c>
      <c r="I31" s="17"/>
      <c r="U31" s="1" t="s">
        <v>49</v>
      </c>
      <c r="V31" s="1">
        <v>320</v>
      </c>
    </row>
    <row r="32" spans="2:23" ht="13.5" thickBot="1" x14ac:dyDescent="0.25">
      <c r="B32" s="51" t="s">
        <v>15</v>
      </c>
      <c r="C32" s="52"/>
      <c r="D32" s="53">
        <f>SUM(D30-D31)</f>
        <v>-35.960000000000036</v>
      </c>
      <c r="E32" s="54"/>
      <c r="F32" s="55">
        <f>SUM(F30-F31)</f>
        <v>-140.30000000000007</v>
      </c>
      <c r="G32" s="56"/>
      <c r="H32" s="55">
        <f>SUM(H30-H31)</f>
        <v>-104.86000000000001</v>
      </c>
      <c r="I32" s="20"/>
      <c r="K32" s="67" t="s">
        <v>61</v>
      </c>
    </row>
    <row r="33" spans="2:11" ht="13.5" thickBot="1" x14ac:dyDescent="0.25">
      <c r="K33" s="67" t="s">
        <v>62</v>
      </c>
    </row>
    <row r="34" spans="2:11" x14ac:dyDescent="0.2">
      <c r="B34" s="57" t="s">
        <v>24</v>
      </c>
      <c r="C34" s="45"/>
      <c r="D34" s="58">
        <f>SUM(D32/E3)</f>
        <v>-0.17123809523809541</v>
      </c>
      <c r="E34" s="59"/>
      <c r="F34" s="58">
        <f>SUM(F32/G3)</f>
        <v>-0.71948717948717988</v>
      </c>
      <c r="G34" s="59"/>
      <c r="H34" s="60">
        <f>SUM(H32/I3)</f>
        <v>-1.7476666666666669</v>
      </c>
      <c r="I34" s="59"/>
      <c r="K34" s="67" t="s">
        <v>63</v>
      </c>
    </row>
    <row r="35" spans="2:11" ht="13.5" thickBot="1" x14ac:dyDescent="0.25">
      <c r="B35" s="61" t="s">
        <v>22</v>
      </c>
      <c r="C35" s="48"/>
      <c r="D35" s="62">
        <f>SUM(E4-D32/E3)</f>
        <v>4.1312380952380954</v>
      </c>
      <c r="E35" s="63"/>
      <c r="F35" s="62">
        <f>SUM(G4-F32/G3)</f>
        <v>4.6794871794871797</v>
      </c>
      <c r="G35" s="63"/>
      <c r="H35" s="64">
        <f>SUM(I4-H32/I3)</f>
        <v>11.147666666666668</v>
      </c>
      <c r="I35" s="17"/>
    </row>
    <row r="36" spans="2:11" x14ac:dyDescent="0.2">
      <c r="B36" s="82" t="s">
        <v>64</v>
      </c>
      <c r="C36" s="83"/>
      <c r="D36" s="83"/>
      <c r="E36" s="83"/>
      <c r="F36" s="83"/>
      <c r="G36" s="83"/>
      <c r="H36" s="83"/>
      <c r="I36" s="83"/>
    </row>
    <row r="37" spans="2:11" x14ac:dyDescent="0.2">
      <c r="B37" s="38" t="s">
        <v>29</v>
      </c>
    </row>
    <row r="42" spans="2:11" x14ac:dyDescent="0.2">
      <c r="D42" s="65"/>
      <c r="E42" s="36"/>
    </row>
  </sheetData>
  <mergeCells count="5">
    <mergeCell ref="B1:I1"/>
    <mergeCell ref="H8:I8"/>
    <mergeCell ref="F8:G8"/>
    <mergeCell ref="D8:E8"/>
    <mergeCell ref="B36:I36"/>
  </mergeCells>
  <phoneticPr fontId="2" type="noConversion"/>
  <pageMargins left="0.25" right="0.25" top="0.75" bottom="0.75" header="0.3" footer="0.3"/>
  <pageSetup orientation="landscape" r:id="rId1"/>
  <headerFooter alignWithMargins="0">
    <oddHeader>&amp;L&amp;"Arial,Bold"&amp;12&amp;D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F160381DBEC4BA98707AE668D5184" ma:contentTypeVersion="13" ma:contentTypeDescription="Create a new document." ma:contentTypeScope="" ma:versionID="5d65fe764398aa07e246386bf5e99103">
  <xsd:schema xmlns:xsd="http://www.w3.org/2001/XMLSchema" xmlns:xs="http://www.w3.org/2001/XMLSchema" xmlns:p="http://schemas.microsoft.com/office/2006/metadata/properties" xmlns:ns3="afecdd1f-2f8d-44af-904b-a3d0d150cb9b" xmlns:ns4="f2579055-2b8e-4d29-ba61-0a635b2e69b8" targetNamespace="http://schemas.microsoft.com/office/2006/metadata/properties" ma:root="true" ma:fieldsID="57e9a08fc380d4b209f119587c39af64" ns3:_="" ns4:_="">
    <xsd:import namespace="afecdd1f-2f8d-44af-904b-a3d0d150cb9b"/>
    <xsd:import namespace="f2579055-2b8e-4d29-ba61-0a635b2e69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cdd1f-2f8d-44af-904b-a3d0d150cb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79055-2b8e-4d29-ba61-0a635b2e6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ecdd1f-2f8d-44af-904b-a3d0d150cb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E116C5-DF2A-4147-A3E2-8E443A06B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cdd1f-2f8d-44af-904b-a3d0d150cb9b"/>
    <ds:schemaRef ds:uri="f2579055-2b8e-4d29-ba61-0a635b2e6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1A3972-6615-46CF-8F88-AC3C08840AC0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fecdd1f-2f8d-44af-904b-a3d0d150cb9b"/>
    <ds:schemaRef ds:uri="http://purl.org/dc/elements/1.1/"/>
    <ds:schemaRef ds:uri="http://purl.org/dc/dcmitype/"/>
    <ds:schemaRef ds:uri="http://www.w3.org/XML/1998/namespace"/>
    <ds:schemaRef ds:uri="f2579055-2b8e-4d29-ba61-0a635b2e69b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471B76-E130-46FC-8097-BAC6C3906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Farm Credit Services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Stateline</dc:creator>
  <cp:lastModifiedBy>Jeff Rahe</cp:lastModifiedBy>
  <cp:lastPrinted>2022-11-01T20:20:15Z</cp:lastPrinted>
  <dcterms:created xsi:type="dcterms:W3CDTF">2007-06-05T15:31:58Z</dcterms:created>
  <dcterms:modified xsi:type="dcterms:W3CDTF">2025-01-06T14:04:42Z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0x010100DFCF160381DBEC4BA98707AE668D5184</vt:lpwstr>
  </property>
</Properties>
</file>